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PEREZ\Desktop\"/>
    </mc:Choice>
  </mc:AlternateContent>
  <xr:revisionPtr revIDLastSave="0" documentId="13_ncr:1_{B4BF471F-C5CC-42E4-A923-C88D0744E3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ctubre 2022" sheetId="1" r:id="rId1"/>
  </sheets>
  <externalReferences>
    <externalReference r:id="rId2"/>
  </externalReferences>
  <definedNames>
    <definedName name="_xlnm.Print_Area" localSheetId="0">'Octubre 2022'!$A$1:$L$107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8" i="1" l="1"/>
  <c r="K22" i="1"/>
  <c r="K14" i="1" s="1"/>
  <c r="K52" i="1"/>
  <c r="K90" i="1"/>
  <c r="L88" i="1"/>
  <c r="L87" i="1"/>
  <c r="L86" i="1"/>
  <c r="L85" i="1"/>
  <c r="L84" i="1"/>
  <c r="L83" i="1"/>
  <c r="L82" i="1"/>
  <c r="L77" i="1"/>
  <c r="L78" i="1"/>
  <c r="L79" i="1"/>
  <c r="L76" i="1"/>
  <c r="L75" i="1"/>
  <c r="L74" i="1"/>
  <c r="L71" i="1"/>
  <c r="L72" i="1"/>
  <c r="L73" i="1"/>
  <c r="L70" i="1"/>
  <c r="L69" i="1"/>
  <c r="L66" i="1"/>
  <c r="L67" i="1"/>
  <c r="L68" i="1"/>
  <c r="L65" i="1"/>
  <c r="L64" i="1"/>
  <c r="L63" i="1"/>
  <c r="L62" i="1"/>
  <c r="L61" i="1"/>
  <c r="L60" i="1"/>
  <c r="L59" i="1"/>
  <c r="L57" i="1"/>
  <c r="L56" i="1"/>
  <c r="L54" i="1"/>
  <c r="L55" i="1"/>
  <c r="L53" i="1"/>
  <c r="L51" i="1"/>
  <c r="L50" i="1"/>
  <c r="L49" i="1"/>
  <c r="L48" i="1"/>
  <c r="L47" i="1"/>
  <c r="L46" i="1"/>
  <c r="L45" i="1"/>
  <c r="L44" i="1"/>
  <c r="L43" i="1"/>
  <c r="L41" i="1"/>
  <c r="L42" i="1"/>
  <c r="L36" i="1"/>
  <c r="L37" i="1"/>
  <c r="L38" i="1"/>
  <c r="L39" i="1"/>
  <c r="L40" i="1"/>
  <c r="L35" i="1"/>
  <c r="K8" i="1"/>
  <c r="K24" i="1"/>
  <c r="K34" i="1"/>
  <c r="L32" i="1"/>
  <c r="L31" i="1"/>
  <c r="L30" i="1"/>
  <c r="L28" i="1"/>
  <c r="L29" i="1"/>
  <c r="L16" i="1"/>
  <c r="L12" i="1"/>
  <c r="L11" i="1"/>
  <c r="L89" i="1"/>
  <c r="J90" i="1"/>
  <c r="J52" i="1"/>
  <c r="J34" i="1"/>
  <c r="J24" i="1"/>
  <c r="J14" i="1"/>
  <c r="J8" i="1"/>
  <c r="I90" i="1"/>
  <c r="I34" i="1"/>
  <c r="I22" i="1"/>
  <c r="I14" i="1" s="1"/>
  <c r="I52" i="1"/>
  <c r="I9" i="1"/>
  <c r="I8" i="1" s="1"/>
  <c r="I24" i="1"/>
  <c r="L90" i="1" l="1"/>
  <c r="K80" i="1"/>
  <c r="J80" i="1"/>
  <c r="J92" i="1" s="1"/>
  <c r="I80" i="1"/>
  <c r="I92" i="1" s="1"/>
  <c r="C90" i="1"/>
  <c r="D90" i="1"/>
  <c r="E90" i="1"/>
  <c r="F90" i="1"/>
  <c r="G90" i="1"/>
  <c r="H90" i="1"/>
  <c r="M90" i="1"/>
  <c r="B90" i="1"/>
  <c r="H52" i="1"/>
  <c r="H34" i="1"/>
  <c r="H24" i="1"/>
  <c r="H14" i="1"/>
  <c r="H8" i="1"/>
  <c r="G52" i="1"/>
  <c r="G34" i="1"/>
  <c r="G24" i="1"/>
  <c r="G14" i="1"/>
  <c r="G8" i="1"/>
  <c r="F52" i="1"/>
  <c r="F34" i="1"/>
  <c r="E34" i="1"/>
  <c r="F24" i="1"/>
  <c r="F14" i="1"/>
  <c r="F8" i="1"/>
  <c r="E24" i="1"/>
  <c r="E14" i="1"/>
  <c r="E10" i="1"/>
  <c r="L10" i="1" s="1"/>
  <c r="K92" i="1" l="1"/>
  <c r="E8" i="1"/>
  <c r="H80" i="1"/>
  <c r="G80" i="1"/>
  <c r="G92" i="1" s="1"/>
  <c r="F80" i="1"/>
  <c r="E80" i="1"/>
  <c r="E92" i="1" s="1"/>
  <c r="D9" i="1"/>
  <c r="D52" i="1"/>
  <c r="C52" i="1"/>
  <c r="B52" i="1"/>
  <c r="D13" i="1"/>
  <c r="L13" i="1" s="1"/>
  <c r="D34" i="1"/>
  <c r="D33" i="1"/>
  <c r="D24" i="1" s="1"/>
  <c r="B24" i="1"/>
  <c r="D22" i="1"/>
  <c r="D21" i="1"/>
  <c r="L21" i="1" s="1"/>
  <c r="L52" i="1" l="1"/>
  <c r="H92" i="1"/>
  <c r="F92" i="1"/>
  <c r="D19" i="1"/>
  <c r="L19" i="1" s="1"/>
  <c r="D15" i="1"/>
  <c r="B14" i="1"/>
  <c r="C33" i="1"/>
  <c r="L33" i="1" s="1"/>
  <c r="C27" i="1"/>
  <c r="L27" i="1" s="1"/>
  <c r="C26" i="1"/>
  <c r="L26" i="1" s="1"/>
  <c r="C25" i="1"/>
  <c r="L25" i="1" s="1"/>
  <c r="C9" i="1"/>
  <c r="L9" i="1" s="1"/>
  <c r="C23" i="1"/>
  <c r="L23" i="1" s="1"/>
  <c r="C22" i="1"/>
  <c r="L22" i="1" s="1"/>
  <c r="C20" i="1"/>
  <c r="L20" i="1" s="1"/>
  <c r="C18" i="1"/>
  <c r="L18" i="1" s="1"/>
  <c r="C17" i="1"/>
  <c r="L17" i="1" s="1"/>
  <c r="C15" i="1"/>
  <c r="L15" i="1" s="1"/>
  <c r="D14" i="1" l="1"/>
  <c r="D8" i="1"/>
  <c r="C14" i="1"/>
  <c r="L14" i="1" s="1"/>
  <c r="C24" i="1"/>
  <c r="L24" i="1" s="1"/>
  <c r="C34" i="1"/>
  <c r="B34" i="1"/>
  <c r="L34" i="1" s="1"/>
  <c r="B8" i="1"/>
  <c r="D80" i="1" l="1"/>
  <c r="D92" i="1" s="1"/>
  <c r="C8" i="1"/>
  <c r="L8" i="1" s="1"/>
  <c r="C80" i="1" l="1"/>
  <c r="C92" i="1" l="1"/>
  <c r="B80" i="1"/>
  <c r="L80" i="1" s="1"/>
  <c r="L92" i="1" l="1"/>
  <c r="B92" i="1"/>
</calcChain>
</file>

<file path=xl/sharedStrings.xml><?xml version="1.0" encoding="utf-8"?>
<sst xmlns="http://schemas.openxmlformats.org/spreadsheetml/2006/main" count="108" uniqueCount="108">
  <si>
    <t>Ejecución de Gastos y Aplicaciones Financieras</t>
  </si>
  <si>
    <t>Detalles</t>
  </si>
  <si>
    <t>2-GASTOS</t>
  </si>
  <si>
    <t>2.1.1-REMUNERACIONES</t>
  </si>
  <si>
    <t>2.1.2-SOBRESUELDOS</t>
  </si>
  <si>
    <t>2.1.3-DIETAS Y GASTOS DE REPRESENTACIÓN</t>
  </si>
  <si>
    <t>2.1.5-CONTRIBUCIONES A LA SEGURIDAD SOCIAL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</si>
  <si>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</si>
  <si>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</si>
  <si>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</si>
  <si>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</si>
  <si>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</si>
  <si>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</si>
  <si>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2.2.8-OTROS SERVICIOS NO INCLUIDOS EN CONCEPTOS ANTERIORES</t>
  </si>
  <si>
    <t>2.3.1-ALIMENTOS Y PRODUCTOS AGROFORESTALES</t>
  </si>
  <si>
    <t>2.3.9-PRODUCTOS Y ÚTILES VARIOS</t>
  </si>
  <si>
    <t>2.3.3-PRODUCTOS DE PAPEL, CARTÓN E IMPRESOS</t>
  </si>
  <si>
    <t>Organismo Dominicano de Acreditación - ODAC</t>
  </si>
  <si>
    <t>2.3.5-PRODUCTOS DE CUERO, CAUCHO Y PLÁSTICO</t>
  </si>
  <si>
    <t>En RD$</t>
  </si>
  <si>
    <t>Enero</t>
  </si>
  <si>
    <t>TOTAL</t>
  </si>
  <si>
    <t>2.3.2-TEXTILES Y VESTUARIOS</t>
  </si>
  <si>
    <t>2.3.4-PRODUCTOS FARMACEUTICOS</t>
  </si>
  <si>
    <t>2.3.7-COMBUSTIBLE, LUBRICANTES, PRODUCTOS QUIMICOS Y CON.</t>
  </si>
  <si>
    <t>2.4.1-TRANSFERENCIAS CORRIENTES AL SECTOR PRIVADO</t>
  </si>
  <si>
    <t>2.4.7-TRANSFERENCIAS CORRIENTES AL SECTOR EXTERNO</t>
  </si>
  <si>
    <t>2.6.1-MOBILIARIOS Y EQUIPOS</t>
  </si>
  <si>
    <t>2.6.2-MOBILIARIO Y EQUIPO EDUCACIONAL Y RECREATIVO</t>
  </si>
  <si>
    <t>2.6.4-VEHICULOS Y EQUIPOS DE TRANSPORTE, TRACCION Y ELEVACION</t>
  </si>
  <si>
    <t>2.6.5-MAQUINARIAS, OTROS EQUIPOS Y HERRAMIENTAS</t>
  </si>
  <si>
    <t>2.6.6-EQUIPO DE DEFENSA Y SEGURIDAD</t>
  </si>
  <si>
    <t>2.6.9-EDIFICIOS, ESTRUCTURAS, TIERRAS, TERRENOS Y OBJ. VALOR</t>
  </si>
  <si>
    <t>Total Gastos</t>
  </si>
  <si>
    <t>4-APLICACIONES FINANCIERAS</t>
  </si>
  <si>
    <t>4.1-INCREMENTO DE ACTIVOS FINANCIEROS</t>
  </si>
  <si>
    <t>4.1.1-INCREMENTO DE ACTIVOS FINANCIEROS CORRIENTES</t>
  </si>
  <si>
    <t>4.2-DISMINUCION DE PASIVOS</t>
  </si>
  <si>
    <t>4.2.1-DISMINUCION DE PASIVOS CORRIENTES</t>
  </si>
  <si>
    <t>Total Aplicaciones Financieras</t>
  </si>
  <si>
    <t>TOTAL GASTOS Y APLICACIONES FINANCIERAS</t>
  </si>
  <si>
    <t xml:space="preserve">Nota: Gasto en etapa devengado. </t>
  </si>
  <si>
    <t>2.2.9-OTRAS CONTRATACIONES DE SERVICIOS</t>
  </si>
  <si>
    <t>2.1.4-GRATIFICACIONES Y BONIFICACIONES</t>
  </si>
  <si>
    <t>2.3.6-PRODUCTOS DE MINERALES, METALICOS Y NO METALICOS</t>
  </si>
  <si>
    <t>2.3.8-GASTOS QUE SE ASIGNARÁN DURANTE EL EJERCICIO (ART. 32 Y 33 LEY 423.06)</t>
  </si>
  <si>
    <t>2.4.2-TRANSFERENCIAS CORRIENTES AL GOBIERNO GENERAL NACIONAL</t>
  </si>
  <si>
    <t>2.4.3-TRANSFERENCIAS CORRIENTES A GOBIERNOS GENERALES LOCALES</t>
  </si>
  <si>
    <t>2.4.4-TRANSFERENCIAS CORRIENTES A EMPRESAS PUBLICAS NO FINANCIERAS</t>
  </si>
  <si>
    <t>2.4.5-TRANSFERENCIAS CORRIENTES A INSTITUCIONES PUBLICAS FINANCIERAS</t>
  </si>
  <si>
    <t>2.4.6 - SUBVENCIONES</t>
  </si>
  <si>
    <t>2.4.8 - TRANSFERENCIAS CORRIENTES A OTRAS INSTITUCIONES PÚBLICAS</t>
  </si>
  <si>
    <t>2.4.9 - TRANSFERENCIAS CORRIENTES A OTRAS INSTITUCIONES PÚBLICAS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</si>
  <si>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</si>
  <si>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</si>
  <si>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</si>
  <si>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2.5.4 - TRANSFERENCIAS DE CAPITAL A EMPRESAS PÚBLICAS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</si>
  <si>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</si>
  <si>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</si>
  <si>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</si>
  <si>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CINTÍFICO Y LABORATORIO</t>
  </si>
  <si>
    <t>2.6.7- ACTIVOS BIÓLOGICOS CULTIVABLES</t>
  </si>
  <si>
    <t>2.6.10 - TIERRAS Y TERRENOS</t>
  </si>
  <si>
    <t>2.6.11 - OBJETO DE VALOR</t>
  </si>
  <si>
    <t>2.7.1 - OBRAS EN EDIFICACIONES</t>
  </si>
  <si>
    <t>2.7.2 - INFRAESTRUCTURA</t>
  </si>
  <si>
    <t>2.7.3 - CONSTRUCCIONES EN BIENES CONCESIONADOS</t>
  </si>
  <si>
    <t>2.7.4 - GASTOS QUE LE ASIGNARÁN DURANTE EL EJERCICIO PARA INVERSIÓN (ART.32 Y 33 LEY 423-06)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</si>
  <si>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</si>
  <si>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</si>
  <si>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</si>
  <si>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</si>
  <si>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– APORTES DE CAPITAL AL SECTOR PÚBLICO</t>
  </si>
  <si>
    <t>2.9.1 – INTERESES DE LA DEUDA PÚBLICA INTERNA</t>
  </si>
  <si>
    <t>2.9.2 – INTERESES DE LA DEUDA PÚBLICA EXTERNA</t>
  </si>
  <si>
    <t>2.9.3 – INTERESES DE LA DEUDA COMERCIAL</t>
  </si>
  <si>
    <t>2.9.4 – COMISIONES Y OTROS GASTOS BANCARIOS DE LA DEUDA PÚBLICA</t>
  </si>
  <si>
    <t>4.1.2-INCREMENTO DE ACTIVOS FINANCIEROS NO CORRIENTES</t>
  </si>
  <si>
    <t>4.2.2-DISMINUCION DE PASIVOS NO CORRIENTES</t>
  </si>
  <si>
    <t>4.3-DISMINUCION DE FONDOS DE TERCEROS</t>
  </si>
  <si>
    <t>4.3.5-DISMINUCION DEPOSITOS FONDOS DE TERCEROS</t>
  </si>
  <si>
    <t>Angel David Taveras Difo</t>
  </si>
  <si>
    <t>Aura Migdalia Segura Matos</t>
  </si>
  <si>
    <t>Encargada Administrativa Financiera</t>
  </si>
  <si>
    <t xml:space="preserve">                                                                     Claribel Abreu</t>
  </si>
  <si>
    <t xml:space="preserve">                                                     Encargada Div. Contabilidad</t>
  </si>
  <si>
    <t>Febrero</t>
  </si>
  <si>
    <t>Año 2022</t>
  </si>
  <si>
    <t>Marzo</t>
  </si>
  <si>
    <t>2.6.8-BIENES INTANGIBLES</t>
  </si>
  <si>
    <t>Abril</t>
  </si>
  <si>
    <t>Mayo</t>
  </si>
  <si>
    <t>Junio</t>
  </si>
  <si>
    <t>Julio</t>
  </si>
  <si>
    <t>Agosto</t>
  </si>
  <si>
    <t>Septiembre</t>
  </si>
  <si>
    <t>Octubre</t>
  </si>
  <si>
    <t xml:space="preserve">   2.1-REMUNERACIONES Y CONTRIBUCIONES</t>
  </si>
  <si>
    <t xml:space="preserve">   2.2-CONTRATACIÓN DE SERVICIOS</t>
  </si>
  <si>
    <t xml:space="preserve">  2.3-MATERIALES Y SUMINISTROS</t>
  </si>
  <si>
    <t xml:space="preserve">   2.4-TRANSFERENCIAS CORRIENTES</t>
  </si>
  <si>
    <t xml:space="preserve">   2.5 - TRANSFERENCIAS DE CAPITAL</t>
  </si>
  <si>
    <t xml:space="preserve">   2.6-BIENES MUEBLES, INMUEBLES E INTANGIBLES</t>
  </si>
  <si>
    <t xml:space="preserve">   2.7 - OBRAS</t>
  </si>
  <si>
    <t xml:space="preserve">   2.8 - ADQUISICIÓN DE ACTIVOS FINANCIEROS CON FINES DE POLÍTICA</t>
  </si>
  <si>
    <t xml:space="preserve">   2.9 – GASTOS FINANCIEROS</t>
  </si>
  <si>
    <t>Director Ejecutivo</t>
  </si>
  <si>
    <t>2.2.7-SERVICIOS DE CONSERVACIÓN, REPARACIONES MENORES E INSTALACIONES TEMPORALES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</si>
</sst>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6"/>
      <color theme="1"/>
      <name val="Calibri"/>
      <family val="2"/>
      <scheme val="minor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  <font>
      <b/>
      <sz val="9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49" fontId="3" fillId="0" borderId="3" xfId="0" applyNumberFormat="1" applyFont="1" applyBorder="1" applyAlignment="1">
      <alignment horizontal="left" indent="3"/>
    </xf>
    <xf numFmtId="49" fontId="2" fillId="3" borderId="2" xfId="0" applyNumberFormat="1" applyFont="1" applyFill="1" applyBorder="1" applyAlignment="1">
      <alignment horizontal="left"/>
    </xf>
    <xf numFmtId="0" fontId="0" fillId="0" borderId="0" xfId="0" applyAlignment="1"/>
    <xf numFmtId="0" fontId="6" fillId="0" borderId="0" xfId="0" applyFont="1" applyBorder="1" applyAlignment="1"/>
    <xf numFmtId="0" fontId="0" fillId="0" borderId="0" xfId="0" applyBorder="1"/>
    <xf numFmtId="0" fontId="11" fillId="0" borderId="0" xfId="0" applyFont="1"/>
    <xf numFmtId="49" fontId="3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/>
    <xf numFmtId="0" fontId="13" fillId="0" borderId="0" xfId="0" applyFont="1"/>
    <xf numFmtId="0" fontId="14" fillId="0" borderId="0" xfId="0" applyFont="1" applyAlignment="1">
      <alignment vertical="center"/>
    </xf>
    <xf numFmtId="43" fontId="14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2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0" xfId="0" applyFont="1"/>
    <xf numFmtId="2" fontId="14" fillId="3" borderId="1" xfId="0" applyNumberFormat="1" applyFont="1" applyFill="1" applyBorder="1"/>
    <xf numFmtId="0" fontId="14" fillId="3" borderId="3" xfId="0" applyFont="1" applyFill="1" applyBorder="1"/>
    <xf numFmtId="0" fontId="13" fillId="0" borderId="0" xfId="0" applyFont="1" applyAlignment="1">
      <alignment horizontal="left" vertical="center"/>
    </xf>
    <xf numFmtId="4" fontId="0" fillId="0" borderId="0" xfId="3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4" fillId="0" borderId="3" xfId="0" applyNumberFormat="1" applyFont="1" applyBorder="1" applyAlignment="1">
      <alignment horizontal="right" indent="3"/>
    </xf>
    <xf numFmtId="4" fontId="4" fillId="0" borderId="1" xfId="3" applyNumberFormat="1" applyFont="1" applyBorder="1" applyAlignment="1">
      <alignment horizontal="right" indent="3"/>
    </xf>
    <xf numFmtId="4" fontId="13" fillId="0" borderId="1" xfId="0" applyNumberFormat="1" applyFont="1" applyBorder="1" applyAlignment="1">
      <alignment horizontal="right"/>
    </xf>
    <xf numFmtId="4" fontId="14" fillId="0" borderId="2" xfId="1" applyNumberFormat="1" applyFont="1" applyBorder="1" applyAlignment="1">
      <alignment horizontal="right" vertical="center"/>
    </xf>
    <xf numFmtId="4" fontId="14" fillId="0" borderId="2" xfId="3" applyNumberFormat="1" applyFont="1" applyBorder="1" applyAlignment="1">
      <alignment horizontal="right" vertical="center"/>
    </xf>
    <xf numFmtId="4" fontId="13" fillId="0" borderId="1" xfId="1" applyNumberFormat="1" applyFont="1" applyBorder="1" applyAlignment="1">
      <alignment horizontal="right" vertical="center"/>
    </xf>
    <xf numFmtId="4" fontId="13" fillId="0" borderId="1" xfId="3" applyNumberFormat="1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/>
    </xf>
    <xf numFmtId="4" fontId="14" fillId="0" borderId="1" xfId="1" applyNumberFormat="1" applyFont="1" applyBorder="1" applyAlignment="1">
      <alignment horizontal="right" vertical="center"/>
    </xf>
    <xf numFmtId="4" fontId="14" fillId="0" borderId="1" xfId="3" applyNumberFormat="1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right" vertical="center"/>
    </xf>
    <xf numFmtId="4" fontId="13" fillId="0" borderId="4" xfId="3" applyNumberFormat="1" applyFont="1" applyBorder="1" applyAlignment="1">
      <alignment horizontal="right" vertical="center"/>
    </xf>
    <xf numFmtId="4" fontId="13" fillId="0" borderId="3" xfId="0" applyNumberFormat="1" applyFont="1" applyBorder="1" applyAlignment="1">
      <alignment horizontal="right" vertical="center"/>
    </xf>
    <xf numFmtId="4" fontId="14" fillId="0" borderId="2" xfId="0" applyNumberFormat="1" applyFont="1" applyBorder="1" applyAlignment="1">
      <alignment horizontal="right" vertical="center"/>
    </xf>
    <xf numFmtId="4" fontId="3" fillId="3" borderId="2" xfId="1" applyNumberFormat="1" applyFont="1" applyFill="1" applyBorder="1" applyAlignment="1">
      <alignment horizontal="right"/>
    </xf>
    <xf numFmtId="4" fontId="3" fillId="3" borderId="2" xfId="3" applyNumberFormat="1" applyFont="1" applyFill="1" applyBorder="1" applyAlignment="1">
      <alignment horizontal="right"/>
    </xf>
    <xf numFmtId="4" fontId="3" fillId="0" borderId="5" xfId="0" applyNumberFormat="1" applyFont="1" applyBorder="1" applyAlignment="1">
      <alignment horizontal="right" indent="3"/>
    </xf>
    <xf numFmtId="4" fontId="3" fillId="0" borderId="5" xfId="3" applyNumberFormat="1" applyFont="1" applyBorder="1" applyAlignment="1">
      <alignment horizontal="right" indent="3"/>
    </xf>
    <xf numFmtId="4" fontId="14" fillId="0" borderId="3" xfId="0" applyNumberFormat="1" applyFont="1" applyBorder="1" applyAlignment="1">
      <alignment horizontal="right"/>
    </xf>
    <xf numFmtId="4" fontId="14" fillId="3" borderId="1" xfId="0" applyNumberFormat="1" applyFont="1" applyFill="1" applyBorder="1" applyAlignment="1">
      <alignment horizontal="right"/>
    </xf>
    <xf numFmtId="4" fontId="13" fillId="0" borderId="4" xfId="0" applyNumberFormat="1" applyFont="1" applyBorder="1" applyAlignment="1">
      <alignment horizontal="right"/>
    </xf>
    <xf numFmtId="4" fontId="13" fillId="0" borderId="4" xfId="3" applyNumberFormat="1" applyFont="1" applyBorder="1" applyAlignment="1">
      <alignment horizontal="right"/>
    </xf>
    <xf numFmtId="4" fontId="14" fillId="3" borderId="3" xfId="0" applyNumberFormat="1" applyFont="1" applyFill="1" applyBorder="1" applyAlignment="1">
      <alignment horizontal="right"/>
    </xf>
    <xf numFmtId="4" fontId="14" fillId="3" borderId="3" xfId="3" applyNumberFormat="1" applyFont="1" applyFill="1" applyBorder="1" applyAlignment="1">
      <alignment horizontal="right"/>
    </xf>
    <xf numFmtId="4" fontId="13" fillId="0" borderId="0" xfId="0" applyNumberFormat="1" applyFont="1" applyAlignment="1">
      <alignment horizontal="right"/>
    </xf>
    <xf numFmtId="4" fontId="13" fillId="0" borderId="0" xfId="3" applyNumberFormat="1" applyFont="1" applyAlignment="1">
      <alignment horizontal="right"/>
    </xf>
    <xf numFmtId="4" fontId="15" fillId="0" borderId="0" xfId="0" applyNumberFormat="1" applyFont="1" applyAlignment="1">
      <alignment horizontal="right" vertical="center" shrinkToFit="1"/>
    </xf>
    <xf numFmtId="4" fontId="0" fillId="0" borderId="0" xfId="0" applyNumberFormat="1" applyAlignment="1">
      <alignment horizontal="right"/>
    </xf>
    <xf numFmtId="4" fontId="12" fillId="0" borderId="0" xfId="0" applyNumberFormat="1" applyFont="1" applyBorder="1" applyAlignment="1">
      <alignment horizontal="right" vertical="top" wrapText="1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0" xfId="3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0" xfId="3" applyNumberFormat="1" applyFont="1" applyBorder="1" applyAlignment="1">
      <alignment horizontal="right"/>
    </xf>
    <xf numFmtId="49" fontId="10" fillId="2" borderId="6" xfId="0" applyNumberFormat="1" applyFont="1" applyFill="1" applyBorder="1" applyAlignment="1">
      <alignment horizontal="center"/>
    </xf>
    <xf numFmtId="4" fontId="10" fillId="2" borderId="7" xfId="0" applyNumberFormat="1" applyFont="1" applyFill="1" applyBorder="1" applyAlignment="1">
      <alignment horizontal="center" vertical="center"/>
    </xf>
    <xf numFmtId="4" fontId="10" fillId="2" borderId="7" xfId="3" applyNumberFormat="1" applyFont="1" applyFill="1" applyBorder="1" applyAlignment="1">
      <alignment horizontal="center" vertical="center"/>
    </xf>
    <xf numFmtId="4" fontId="10" fillId="2" borderId="8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" fontId="15" fillId="0" borderId="0" xfId="0" applyNumberFormat="1" applyFont="1" applyAlignment="1">
      <alignment horizontal="right" vertical="center" shrinkToFit="1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6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0</xdr:col>
      <xdr:colOff>1595437</xdr:colOff>
      <xdr:row>4</xdr:row>
      <xdr:rowOff>142875</xdr:rowOff>
    </xdr:to>
    <xdr:pic>
      <xdr:nvPicPr>
        <xdr:cNvPr id="7" name="Picture 1" descr="Resultado de imagen para organismo dominicano de acreditaciÃ³n">
          <a:extLst>
            <a:ext uri="{FF2B5EF4-FFF2-40B4-BE49-F238E27FC236}">
              <a16:creationId xmlns:a16="http://schemas.microsoft.com/office/drawing/2014/main" id="{0633599C-F07C-4243-B936-A197FD4FF6D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06" t="10809" r="17782" b="12178"/>
        <a:stretch/>
      </xdr:blipFill>
      <xdr:spPr bwMode="auto">
        <a:xfrm>
          <a:off x="19050" y="47625"/>
          <a:ext cx="1576387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114299</xdr:colOff>
      <xdr:row>0</xdr:row>
      <xdr:rowOff>185737</xdr:rowOff>
    </xdr:from>
    <xdr:to>
      <xdr:col>11</xdr:col>
      <xdr:colOff>1107280</xdr:colOff>
      <xdr:row>3</xdr:row>
      <xdr:rowOff>248376</xdr:rowOff>
    </xdr:to>
    <xdr:pic>
      <xdr:nvPicPr>
        <xdr:cNvPr id="8" name="Picture 2" descr="Resultado de imagen para escudo dominicano">
          <a:extLst>
            <a:ext uri="{FF2B5EF4-FFF2-40B4-BE49-F238E27FC236}">
              <a16:creationId xmlns:a16="http://schemas.microsoft.com/office/drawing/2014/main" id="{8C9EA25C-5B48-485A-B840-335F16566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1768" y="185737"/>
          <a:ext cx="992981" cy="991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535780</xdr:colOff>
      <xdr:row>99</xdr:row>
      <xdr:rowOff>11905</xdr:rowOff>
    </xdr:from>
    <xdr:to>
      <xdr:col>0</xdr:col>
      <xdr:colOff>4643436</xdr:colOff>
      <xdr:row>99</xdr:row>
      <xdr:rowOff>26193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B63BD31E-9182-40E5-B6E4-EFA04B31C3B4}"/>
            </a:ext>
          </a:extLst>
        </xdr:cNvPr>
        <xdr:cNvCxnSpPr/>
      </xdr:nvCxnSpPr>
      <xdr:spPr>
        <a:xfrm>
          <a:off x="535780" y="23300530"/>
          <a:ext cx="4107656" cy="142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569119</xdr:colOff>
      <xdr:row>104</xdr:row>
      <xdr:rowOff>180976</xdr:rowOff>
    </xdr:from>
    <xdr:to>
      <xdr:col>5</xdr:col>
      <xdr:colOff>845344</xdr:colOff>
      <xdr:row>105</xdr:row>
      <xdr:rowOff>11907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4B5A32F7-DC8D-46F7-A6B5-14BFF6EA5404}"/>
            </a:ext>
          </a:extLst>
        </xdr:cNvPr>
        <xdr:cNvCxnSpPr/>
      </xdr:nvCxnSpPr>
      <xdr:spPr>
        <a:xfrm>
          <a:off x="7808119" y="24422101"/>
          <a:ext cx="3812381" cy="2143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892969</xdr:colOff>
      <xdr:row>99</xdr:row>
      <xdr:rowOff>0</xdr:rowOff>
    </xdr:from>
    <xdr:to>
      <xdr:col>11</xdr:col>
      <xdr:colOff>476249</xdr:colOff>
      <xdr:row>99</xdr:row>
      <xdr:rowOff>11907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743A7960-FFEA-4FE5-B1EB-A8FEC94E1EF4}"/>
            </a:ext>
          </a:extLst>
        </xdr:cNvPr>
        <xdr:cNvCxnSpPr/>
      </xdr:nvCxnSpPr>
      <xdr:spPr>
        <a:xfrm>
          <a:off x="13632657" y="23598188"/>
          <a:ext cx="4441030" cy="1190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anchez/Downloads/Ejecuci&#243;n%20Febrero%202022-converti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</sheetNames>
    <sheetDataSet>
      <sheetData sheetId="0">
        <row r="7">
          <cell r="D7">
            <v>2463350.6</v>
          </cell>
        </row>
        <row r="11">
          <cell r="D11">
            <v>259514.87</v>
          </cell>
        </row>
        <row r="13">
          <cell r="D13">
            <v>72935.94</v>
          </cell>
        </row>
        <row r="14">
          <cell r="D14">
            <v>57835.55</v>
          </cell>
        </row>
        <row r="16">
          <cell r="D16">
            <v>97808.83</v>
          </cell>
        </row>
        <row r="18">
          <cell r="D18">
            <v>623712.4</v>
          </cell>
        </row>
        <row r="19">
          <cell r="D19">
            <v>316055.14</v>
          </cell>
        </row>
        <row r="20">
          <cell r="D20">
            <v>26607</v>
          </cell>
        </row>
        <row r="21">
          <cell r="D21">
            <v>28320</v>
          </cell>
        </row>
        <row r="22">
          <cell r="D22">
            <v>10480.76</v>
          </cell>
        </row>
        <row r="26">
          <cell r="D26">
            <v>155447.92000000001</v>
          </cell>
        </row>
        <row r="31">
          <cell r="D31">
            <v>850000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1"/>
  <sheetViews>
    <sheetView showGridLines="0" tabSelected="1" view="pageBreakPreview" topLeftCell="A73" zoomScale="80" zoomScaleNormal="80" zoomScaleSheetLayoutView="80" workbookViewId="0">
      <selection activeCell="E100" sqref="E100"/>
    </sheetView>
  </sheetViews>
  <sheetFormatPr baseColWidth="10" defaultColWidth="9.140625" defaultRowHeight="15" x14ac:dyDescent="0.25"/>
  <cols>
    <col min="1" max="1" width="90.85546875" customWidth="1"/>
    <col min="2" max="2" width="17.7109375" style="57" customWidth="1"/>
    <col min="3" max="11" width="17.7109375" style="27" customWidth="1"/>
    <col min="12" max="12" width="23.28515625" style="28" customWidth="1"/>
    <col min="13" max="13" width="0" hidden="1" customWidth="1"/>
    <col min="14" max="14" width="14.140625" bestFit="1" customWidth="1"/>
  </cols>
  <sheetData>
    <row r="1" spans="1:14" ht="32.25" customHeight="1" x14ac:dyDescent="0.35">
      <c r="A1" s="73" t="s">
        <v>17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4" ht="20.25" x14ac:dyDescent="0.3">
      <c r="A2" s="74" t="s">
        <v>87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4" ht="20.25" x14ac:dyDescent="0.3">
      <c r="A3" s="74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4" ht="21" x14ac:dyDescent="0.35">
      <c r="A4" s="75" t="s">
        <v>19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4" ht="15.75" thickBot="1" x14ac:dyDescent="0.3">
      <c r="A5" s="72"/>
      <c r="B5" s="72"/>
    </row>
    <row r="6" spans="1:14" s="6" customFormat="1" ht="27" customHeight="1" thickBot="1" x14ac:dyDescent="0.35">
      <c r="A6" s="64" t="s">
        <v>1</v>
      </c>
      <c r="B6" s="65" t="s">
        <v>20</v>
      </c>
      <c r="C6" s="66" t="s">
        <v>86</v>
      </c>
      <c r="D6" s="66" t="s">
        <v>88</v>
      </c>
      <c r="E6" s="66" t="s">
        <v>90</v>
      </c>
      <c r="F6" s="66" t="s">
        <v>91</v>
      </c>
      <c r="G6" s="66" t="s">
        <v>92</v>
      </c>
      <c r="H6" s="66" t="s">
        <v>93</v>
      </c>
      <c r="I6" s="66" t="s">
        <v>94</v>
      </c>
      <c r="J6" s="66" t="s">
        <v>95</v>
      </c>
      <c r="K6" s="66" t="s">
        <v>96</v>
      </c>
      <c r="L6" s="67" t="s">
        <v>21</v>
      </c>
    </row>
    <row r="7" spans="1:14" s="15" customFormat="1" ht="20.25" customHeight="1" x14ac:dyDescent="0.25">
      <c r="A7" s="1" t="s">
        <v>2</v>
      </c>
      <c r="B7" s="29"/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4" s="16" customFormat="1" ht="18" customHeight="1" x14ac:dyDescent="0.25">
      <c r="A8" s="7" t="s">
        <v>97</v>
      </c>
      <c r="B8" s="32">
        <f t="shared" ref="B8:K8" si="0">SUM(B9:B13)</f>
        <v>3567883.7</v>
      </c>
      <c r="C8" s="33">
        <f t="shared" si="0"/>
        <v>4017092.83</v>
      </c>
      <c r="D8" s="33">
        <f t="shared" si="0"/>
        <v>3949364.15</v>
      </c>
      <c r="E8" s="33">
        <f t="shared" si="0"/>
        <v>4166619.6399999997</v>
      </c>
      <c r="F8" s="33">
        <f t="shared" si="0"/>
        <v>6205374.8600000003</v>
      </c>
      <c r="G8" s="33">
        <f t="shared" si="0"/>
        <v>4220116.17</v>
      </c>
      <c r="H8" s="33">
        <f t="shared" si="0"/>
        <v>3878939.39</v>
      </c>
      <c r="I8" s="33">
        <f t="shared" si="0"/>
        <v>3957987.99</v>
      </c>
      <c r="J8" s="33">
        <f t="shared" si="0"/>
        <v>3940395.8899999997</v>
      </c>
      <c r="K8" s="33">
        <f t="shared" si="0"/>
        <v>6459284.1200000001</v>
      </c>
      <c r="L8" s="32">
        <f t="shared" ref="L8:L21" si="1">SUM(B8:K8)</f>
        <v>44363058.740000002</v>
      </c>
      <c r="N8" s="17"/>
    </row>
    <row r="9" spans="1:14" s="18" customFormat="1" ht="18" customHeight="1" x14ac:dyDescent="0.25">
      <c r="A9" s="8" t="s">
        <v>3</v>
      </c>
      <c r="B9" s="34">
        <v>2929600</v>
      </c>
      <c r="C9" s="35">
        <f>+'[1]Table 1'!$D$7+'[1]Table 1'!$D$31</f>
        <v>3313350.6</v>
      </c>
      <c r="D9" s="35">
        <f>1200700+1070000+92062.76+850000</f>
        <v>3212762.76</v>
      </c>
      <c r="E9" s="35">
        <v>3030033.33</v>
      </c>
      <c r="F9" s="35">
        <v>3178069.64</v>
      </c>
      <c r="G9" s="35">
        <v>3145700</v>
      </c>
      <c r="H9" s="35">
        <v>3155700</v>
      </c>
      <c r="I9" s="35">
        <f>1225700+1090000+850000</f>
        <v>3165700</v>
      </c>
      <c r="J9" s="35">
        <v>3192151.32</v>
      </c>
      <c r="K9" s="35">
        <v>2980033.33</v>
      </c>
      <c r="L9" s="34">
        <f t="shared" si="1"/>
        <v>31303100.979999997</v>
      </c>
      <c r="N9" s="19"/>
    </row>
    <row r="10" spans="1:14" s="18" customFormat="1" ht="18" customHeight="1" x14ac:dyDescent="0.25">
      <c r="A10" s="8" t="s">
        <v>4</v>
      </c>
      <c r="B10" s="34">
        <v>203000</v>
      </c>
      <c r="C10" s="35">
        <v>234000</v>
      </c>
      <c r="D10" s="35">
        <v>234000</v>
      </c>
      <c r="E10" s="35">
        <f>253000+370000</f>
        <v>623000</v>
      </c>
      <c r="F10" s="35">
        <v>2568533.33</v>
      </c>
      <c r="G10" s="35">
        <v>537177.78</v>
      </c>
      <c r="H10" s="35">
        <v>253000</v>
      </c>
      <c r="I10" s="35">
        <v>253000</v>
      </c>
      <c r="J10" s="35">
        <v>253000</v>
      </c>
      <c r="K10" s="35">
        <v>3035320.83</v>
      </c>
      <c r="L10" s="34">
        <f t="shared" si="1"/>
        <v>8194031.9400000004</v>
      </c>
      <c r="N10" s="19"/>
    </row>
    <row r="11" spans="1:14" s="18" customFormat="1" ht="18" customHeight="1" x14ac:dyDescent="0.25">
      <c r="A11" s="8" t="s">
        <v>5</v>
      </c>
      <c r="B11" s="36">
        <v>0</v>
      </c>
      <c r="C11" s="35">
        <v>28262.400000000001</v>
      </c>
      <c r="D11" s="35">
        <v>35874.92</v>
      </c>
      <c r="E11" s="35">
        <v>63000.800000000003</v>
      </c>
      <c r="F11" s="36">
        <v>0</v>
      </c>
      <c r="G11" s="35">
        <v>68528</v>
      </c>
      <c r="H11" s="36">
        <v>0</v>
      </c>
      <c r="I11" s="35">
        <v>67629.600000000006</v>
      </c>
      <c r="J11" s="35">
        <v>29756.63</v>
      </c>
      <c r="K11" s="36">
        <v>0</v>
      </c>
      <c r="L11" s="34">
        <f t="shared" si="1"/>
        <v>293052.34999999998</v>
      </c>
      <c r="N11" s="19"/>
    </row>
    <row r="12" spans="1:14" s="18" customFormat="1" ht="18" customHeight="1" x14ac:dyDescent="0.25">
      <c r="A12" s="8" t="s">
        <v>43</v>
      </c>
      <c r="B12" s="36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f t="shared" si="1"/>
        <v>0</v>
      </c>
      <c r="N12" s="19"/>
    </row>
    <row r="13" spans="1:14" s="18" customFormat="1" ht="18" customHeight="1" x14ac:dyDescent="0.25">
      <c r="A13" s="8" t="s">
        <v>6</v>
      </c>
      <c r="B13" s="34">
        <v>435283.7</v>
      </c>
      <c r="C13" s="35">
        <v>441479.83</v>
      </c>
      <c r="D13" s="35">
        <f>156391.23+162436.91+20625.03+60265+60350+6658.3</f>
        <v>466726.47000000003</v>
      </c>
      <c r="E13" s="35">
        <v>450585.50999999995</v>
      </c>
      <c r="F13" s="35">
        <v>458771.89</v>
      </c>
      <c r="G13" s="35">
        <v>468710.39</v>
      </c>
      <c r="H13" s="35">
        <v>470239.39</v>
      </c>
      <c r="I13" s="35">
        <v>471658.38999999996</v>
      </c>
      <c r="J13" s="35">
        <v>465487.94</v>
      </c>
      <c r="K13" s="35">
        <v>443929.95999999996</v>
      </c>
      <c r="L13" s="34">
        <f t="shared" si="1"/>
        <v>4572873.4700000007</v>
      </c>
      <c r="N13" s="19"/>
    </row>
    <row r="14" spans="1:14" s="16" customFormat="1" ht="18" customHeight="1" x14ac:dyDescent="0.25">
      <c r="A14" s="7" t="s">
        <v>98</v>
      </c>
      <c r="B14" s="37">
        <f t="shared" ref="B14:K14" si="2">SUM(B15:B23)</f>
        <v>174073.72</v>
      </c>
      <c r="C14" s="37">
        <f t="shared" si="2"/>
        <v>3589440.75</v>
      </c>
      <c r="D14" s="37">
        <f t="shared" si="2"/>
        <v>2320736.3499999996</v>
      </c>
      <c r="E14" s="37">
        <f t="shared" si="2"/>
        <v>2084960.9299999997</v>
      </c>
      <c r="F14" s="37">
        <f t="shared" si="2"/>
        <v>2536450.5100000002</v>
      </c>
      <c r="G14" s="37">
        <f t="shared" si="2"/>
        <v>2951855.1500000004</v>
      </c>
      <c r="H14" s="37">
        <f t="shared" si="2"/>
        <v>2070463.54</v>
      </c>
      <c r="I14" s="38">
        <f t="shared" si="2"/>
        <v>3361888.1599999997</v>
      </c>
      <c r="J14" s="38">
        <f t="shared" si="2"/>
        <v>1839642.08</v>
      </c>
      <c r="K14" s="38">
        <f t="shared" si="2"/>
        <v>3231232.15</v>
      </c>
      <c r="L14" s="37">
        <f t="shared" si="1"/>
        <v>24160743.339999996</v>
      </c>
      <c r="N14" s="20"/>
    </row>
    <row r="15" spans="1:14" s="18" customFormat="1" ht="18" customHeight="1" x14ac:dyDescent="0.25">
      <c r="A15" s="8" t="s">
        <v>7</v>
      </c>
      <c r="B15" s="34">
        <v>85704.45</v>
      </c>
      <c r="C15" s="35">
        <f>+'[1]Table 1'!$D$11</f>
        <v>259514.87</v>
      </c>
      <c r="D15" s="35">
        <f>124383.42+67475.57+69331.87</f>
        <v>261190.86</v>
      </c>
      <c r="E15" s="35">
        <v>156046.20000000001</v>
      </c>
      <c r="F15" s="35">
        <v>313785.39</v>
      </c>
      <c r="G15" s="35">
        <v>243153.05000000002</v>
      </c>
      <c r="H15" s="35">
        <v>399694.66</v>
      </c>
      <c r="I15" s="35">
        <v>251244.75</v>
      </c>
      <c r="J15" s="35">
        <v>88422.07</v>
      </c>
      <c r="K15" s="35">
        <v>659027.78999999992</v>
      </c>
      <c r="L15" s="34">
        <f t="shared" si="1"/>
        <v>2717784.09</v>
      </c>
      <c r="N15" s="19"/>
    </row>
    <row r="16" spans="1:14" s="18" customFormat="1" ht="18" customHeight="1" x14ac:dyDescent="0.25">
      <c r="A16" s="8" t="s">
        <v>8</v>
      </c>
      <c r="B16" s="36">
        <v>0</v>
      </c>
      <c r="C16" s="35">
        <v>135000</v>
      </c>
      <c r="D16" s="36">
        <v>0</v>
      </c>
      <c r="E16" s="35">
        <v>29361.24</v>
      </c>
      <c r="F16" s="35">
        <v>48702.37</v>
      </c>
      <c r="G16" s="35">
        <v>9787.08</v>
      </c>
      <c r="H16" s="35">
        <v>29070.14</v>
      </c>
      <c r="I16" s="35">
        <v>150097.07999999999</v>
      </c>
      <c r="J16" s="35">
        <v>144787.07999999999</v>
      </c>
      <c r="K16" s="35">
        <v>158357.07999999999</v>
      </c>
      <c r="L16" s="34">
        <f t="shared" si="1"/>
        <v>705162.06999999983</v>
      </c>
      <c r="N16" s="19"/>
    </row>
    <row r="17" spans="1:15" s="18" customFormat="1" ht="18" customHeight="1" x14ac:dyDescent="0.25">
      <c r="A17" s="8" t="s">
        <v>9</v>
      </c>
      <c r="B17" s="36">
        <v>0</v>
      </c>
      <c r="C17" s="35">
        <f>+'[1]Table 1'!$D$13</f>
        <v>72935.94</v>
      </c>
      <c r="D17" s="35">
        <v>17900</v>
      </c>
      <c r="E17" s="36">
        <v>0</v>
      </c>
      <c r="F17" s="35">
        <v>14750</v>
      </c>
      <c r="G17" s="36">
        <v>0</v>
      </c>
      <c r="H17" s="35">
        <v>63450</v>
      </c>
      <c r="I17" s="35">
        <v>261989.28</v>
      </c>
      <c r="J17" s="35">
        <v>47050</v>
      </c>
      <c r="K17" s="35">
        <v>39916.5</v>
      </c>
      <c r="L17" s="34">
        <f t="shared" si="1"/>
        <v>517991.72</v>
      </c>
    </row>
    <row r="18" spans="1:15" s="18" customFormat="1" ht="18" customHeight="1" x14ac:dyDescent="0.25">
      <c r="A18" s="8" t="s">
        <v>10</v>
      </c>
      <c r="B18" s="36">
        <v>0</v>
      </c>
      <c r="C18" s="35">
        <f>+'[1]Table 1'!$D$14</f>
        <v>57835.55</v>
      </c>
      <c r="D18" s="36">
        <v>0</v>
      </c>
      <c r="E18" s="36">
        <v>0</v>
      </c>
      <c r="F18" s="35">
        <v>10371.9</v>
      </c>
      <c r="G18" s="36">
        <v>0</v>
      </c>
      <c r="H18" s="35">
        <v>2823.79</v>
      </c>
      <c r="I18" s="35">
        <v>139932</v>
      </c>
      <c r="J18" s="35">
        <v>11388.16</v>
      </c>
      <c r="K18" s="36">
        <v>0</v>
      </c>
      <c r="L18" s="34">
        <f t="shared" si="1"/>
        <v>222351.4</v>
      </c>
      <c r="N18" s="19"/>
    </row>
    <row r="19" spans="1:15" s="18" customFormat="1" ht="18" customHeight="1" x14ac:dyDescent="0.25">
      <c r="A19" s="8" t="s">
        <v>11</v>
      </c>
      <c r="B19" s="36">
        <v>0</v>
      </c>
      <c r="C19" s="35">
        <v>1858807.96</v>
      </c>
      <c r="D19" s="35">
        <f>816359.24+27718.2+52657.5</f>
        <v>896734.94</v>
      </c>
      <c r="E19" s="35">
        <v>895266.65999999992</v>
      </c>
      <c r="F19" s="35">
        <v>895266.66</v>
      </c>
      <c r="G19" s="35">
        <v>895266.65999999992</v>
      </c>
      <c r="H19" s="35">
        <v>897899.52999999991</v>
      </c>
      <c r="I19" s="35">
        <v>892026.44</v>
      </c>
      <c r="J19" s="35">
        <v>852562.07</v>
      </c>
      <c r="K19" s="35">
        <v>855644.64</v>
      </c>
      <c r="L19" s="34">
        <f t="shared" si="1"/>
        <v>8939475.5600000005</v>
      </c>
      <c r="N19" s="19"/>
    </row>
    <row r="20" spans="1:15" s="18" customFormat="1" ht="18" customHeight="1" x14ac:dyDescent="0.25">
      <c r="A20" s="8" t="s">
        <v>12</v>
      </c>
      <c r="B20" s="34">
        <v>88369.27</v>
      </c>
      <c r="C20" s="35">
        <f>+'[1]Table 1'!$D$16</f>
        <v>97808.83</v>
      </c>
      <c r="D20" s="35">
        <v>86628.99</v>
      </c>
      <c r="E20" s="35">
        <v>93103.98</v>
      </c>
      <c r="F20" s="35">
        <v>96696.03</v>
      </c>
      <c r="G20" s="35">
        <v>466183.57</v>
      </c>
      <c r="H20" s="35">
        <v>96249.11</v>
      </c>
      <c r="I20" s="35">
        <v>105348.81999999999</v>
      </c>
      <c r="J20" s="35">
        <v>101232.8</v>
      </c>
      <c r="K20" s="35">
        <v>290354.07</v>
      </c>
      <c r="L20" s="34">
        <f t="shared" si="1"/>
        <v>1521975.47</v>
      </c>
      <c r="N20" s="21"/>
    </row>
    <row r="21" spans="1:15" s="18" customFormat="1" ht="30" x14ac:dyDescent="0.25">
      <c r="A21" s="8" t="s">
        <v>107</v>
      </c>
      <c r="B21" s="36">
        <v>0</v>
      </c>
      <c r="C21" s="35">
        <v>167770.06</v>
      </c>
      <c r="D21" s="35">
        <f>10975.89+64900</f>
        <v>75875.89</v>
      </c>
      <c r="E21" s="35">
        <v>64900</v>
      </c>
      <c r="F21" s="35">
        <v>79397.179999999993</v>
      </c>
      <c r="G21" s="35">
        <v>192603.78999999998</v>
      </c>
      <c r="H21" s="35">
        <v>83236.990000000005</v>
      </c>
      <c r="I21" s="35">
        <v>101357.4</v>
      </c>
      <c r="J21" s="35">
        <v>180767.4</v>
      </c>
      <c r="K21" s="35">
        <v>87003.51</v>
      </c>
      <c r="L21" s="34">
        <f t="shared" si="1"/>
        <v>1032912.22</v>
      </c>
      <c r="N21" s="19"/>
    </row>
    <row r="22" spans="1:15" s="18" customFormat="1" ht="18" customHeight="1" x14ac:dyDescent="0.25">
      <c r="A22" s="8" t="s">
        <v>13</v>
      </c>
      <c r="B22" s="36">
        <v>0</v>
      </c>
      <c r="C22" s="35">
        <f>+'[1]Table 1'!$D$18</f>
        <v>623712.4</v>
      </c>
      <c r="D22" s="35">
        <f>146200+822783.17</f>
        <v>968983.17</v>
      </c>
      <c r="E22" s="35">
        <v>386074</v>
      </c>
      <c r="F22" s="35">
        <v>998186.34</v>
      </c>
      <c r="G22" s="35">
        <v>853015</v>
      </c>
      <c r="H22" s="35">
        <v>191050.75999999998</v>
      </c>
      <c r="I22" s="35">
        <f>1125202.05+50000</f>
        <v>1175202.05</v>
      </c>
      <c r="J22" s="35">
        <v>96979.86</v>
      </c>
      <c r="K22" s="35">
        <f>138630.6+762850</f>
        <v>901480.6</v>
      </c>
      <c r="L22" s="34">
        <f t="shared" ref="L22:L23" si="3">SUM(B22:K22)</f>
        <v>6194684.1799999997</v>
      </c>
      <c r="N22" s="69"/>
      <c r="O22" s="69"/>
    </row>
    <row r="23" spans="1:15" s="18" customFormat="1" ht="18" customHeight="1" x14ac:dyDescent="0.25">
      <c r="A23" s="8" t="s">
        <v>42</v>
      </c>
      <c r="B23" s="36">
        <v>0</v>
      </c>
      <c r="C23" s="35">
        <f>+'[1]Table 1'!$D$19</f>
        <v>316055.14</v>
      </c>
      <c r="D23" s="35">
        <v>13422.5</v>
      </c>
      <c r="E23" s="35">
        <v>460208.85</v>
      </c>
      <c r="F23" s="35">
        <v>79294.64</v>
      </c>
      <c r="G23" s="35">
        <v>291846</v>
      </c>
      <c r="H23" s="35">
        <v>306988.56</v>
      </c>
      <c r="I23" s="35">
        <v>284690.34000000003</v>
      </c>
      <c r="J23" s="35">
        <v>316452.64</v>
      </c>
      <c r="K23" s="35">
        <v>239447.96</v>
      </c>
      <c r="L23" s="34">
        <f t="shared" si="3"/>
        <v>2308406.63</v>
      </c>
      <c r="N23" s="19"/>
    </row>
    <row r="24" spans="1:15" s="16" customFormat="1" ht="18" customHeight="1" x14ac:dyDescent="0.25">
      <c r="A24" s="7" t="s">
        <v>99</v>
      </c>
      <c r="B24" s="39">
        <f>SUM(B25:B32)</f>
        <v>0</v>
      </c>
      <c r="C24" s="38">
        <f t="shared" ref="C24:K24" si="4">SUM(C25:C33)</f>
        <v>1120855.68</v>
      </c>
      <c r="D24" s="38">
        <f t="shared" si="4"/>
        <v>143384.1</v>
      </c>
      <c r="E24" s="38">
        <f t="shared" si="4"/>
        <v>1061118.04</v>
      </c>
      <c r="F24" s="38">
        <f t="shared" si="4"/>
        <v>47912.9</v>
      </c>
      <c r="G24" s="38">
        <f t="shared" si="4"/>
        <v>66085.53</v>
      </c>
      <c r="H24" s="38">
        <f t="shared" si="4"/>
        <v>1231894.73</v>
      </c>
      <c r="I24" s="38">
        <f t="shared" si="4"/>
        <v>71716.539999999994</v>
      </c>
      <c r="J24" s="38">
        <f t="shared" si="4"/>
        <v>138879.51999999999</v>
      </c>
      <c r="K24" s="38">
        <f t="shared" si="4"/>
        <v>1265006.8700000001</v>
      </c>
      <c r="L24" s="37">
        <f>SUM(B24:K24)</f>
        <v>5146853.91</v>
      </c>
    </row>
    <row r="25" spans="1:15" s="18" customFormat="1" ht="18" customHeight="1" x14ac:dyDescent="0.25">
      <c r="A25" s="8" t="s">
        <v>14</v>
      </c>
      <c r="B25" s="36">
        <v>0</v>
      </c>
      <c r="C25" s="35">
        <f>+'[1]Table 1'!$D$20</f>
        <v>26607</v>
      </c>
      <c r="D25" s="35">
        <v>10620</v>
      </c>
      <c r="E25" s="35">
        <v>20706.169999999998</v>
      </c>
      <c r="F25" s="35">
        <v>34049.980000000003</v>
      </c>
      <c r="G25" s="35">
        <v>11800</v>
      </c>
      <c r="H25" s="35">
        <v>44440.67</v>
      </c>
      <c r="I25" s="36">
        <v>0</v>
      </c>
      <c r="J25" s="35">
        <v>10524.77</v>
      </c>
      <c r="K25" s="35">
        <v>49590.38</v>
      </c>
      <c r="L25" s="34">
        <f>SUM(B25:K25)</f>
        <v>208338.97</v>
      </c>
    </row>
    <row r="26" spans="1:15" s="18" customFormat="1" ht="18" customHeight="1" x14ac:dyDescent="0.25">
      <c r="A26" s="8" t="s">
        <v>22</v>
      </c>
      <c r="B26" s="36">
        <v>0</v>
      </c>
      <c r="C26" s="35">
        <f>+'[1]Table 1'!$D$21</f>
        <v>28320</v>
      </c>
      <c r="D26" s="36">
        <v>0</v>
      </c>
      <c r="E26" s="35">
        <v>76228</v>
      </c>
      <c r="F26" s="36">
        <v>0</v>
      </c>
      <c r="G26" s="36">
        <v>0</v>
      </c>
      <c r="H26" s="35">
        <v>23777</v>
      </c>
      <c r="I26" s="35">
        <v>71716.539999999994</v>
      </c>
      <c r="J26" s="35">
        <v>46256</v>
      </c>
      <c r="K26" s="35">
        <v>59118</v>
      </c>
      <c r="L26" s="34">
        <f t="shared" ref="L26:L29" si="5">SUM(B26:K26)</f>
        <v>305415.53999999998</v>
      </c>
    </row>
    <row r="27" spans="1:15" s="18" customFormat="1" ht="18" customHeight="1" x14ac:dyDescent="0.25">
      <c r="A27" s="8" t="s">
        <v>16</v>
      </c>
      <c r="B27" s="36">
        <v>0</v>
      </c>
      <c r="C27" s="35">
        <f>+'[1]Table 1'!$D$22</f>
        <v>10480.76</v>
      </c>
      <c r="D27" s="35">
        <v>12106.8</v>
      </c>
      <c r="E27" s="35">
        <v>39527.43</v>
      </c>
      <c r="F27" s="36">
        <v>0</v>
      </c>
      <c r="G27" s="36">
        <v>0</v>
      </c>
      <c r="H27" s="35">
        <v>61583.43</v>
      </c>
      <c r="I27" s="36">
        <v>0</v>
      </c>
      <c r="J27" s="36">
        <v>0</v>
      </c>
      <c r="K27" s="35">
        <v>67619.31</v>
      </c>
      <c r="L27" s="34">
        <f t="shared" si="5"/>
        <v>191317.72999999998</v>
      </c>
    </row>
    <row r="28" spans="1:15" s="18" customFormat="1" ht="18" customHeight="1" x14ac:dyDescent="0.25">
      <c r="A28" s="8" t="s">
        <v>23</v>
      </c>
      <c r="B28" s="36">
        <v>0</v>
      </c>
      <c r="C28" s="36">
        <v>0</v>
      </c>
      <c r="D28" s="35">
        <v>12910.8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485.4</v>
      </c>
      <c r="K28" s="35">
        <v>3702.15</v>
      </c>
      <c r="L28" s="34">
        <f t="shared" si="5"/>
        <v>17098.349999999999</v>
      </c>
    </row>
    <row r="29" spans="1:15" s="18" customFormat="1" ht="18" customHeight="1" x14ac:dyDescent="0.25">
      <c r="A29" s="8" t="s">
        <v>18</v>
      </c>
      <c r="B29" s="36"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5">
        <v>76810.45</v>
      </c>
      <c r="K29" s="36">
        <v>0</v>
      </c>
      <c r="L29" s="34">
        <f t="shared" si="5"/>
        <v>76810.45</v>
      </c>
    </row>
    <row r="30" spans="1:15" s="18" customFormat="1" ht="18" customHeight="1" x14ac:dyDescent="0.25">
      <c r="A30" s="8" t="s">
        <v>44</v>
      </c>
      <c r="B30" s="36">
        <v>0</v>
      </c>
      <c r="C30" s="36">
        <v>0</v>
      </c>
      <c r="D30" s="36">
        <v>0</v>
      </c>
      <c r="E30" s="40">
        <v>0</v>
      </c>
      <c r="F30" s="40">
        <v>0</v>
      </c>
      <c r="G30" s="40">
        <v>0</v>
      </c>
      <c r="H30" s="40">
        <v>0</v>
      </c>
      <c r="I30" s="36">
        <v>0</v>
      </c>
      <c r="J30" s="36">
        <v>0</v>
      </c>
      <c r="K30" s="36">
        <v>0</v>
      </c>
      <c r="L30" s="36">
        <f t="shared" ref="L30:L35" si="6">SUM(B30:K30)</f>
        <v>0</v>
      </c>
    </row>
    <row r="31" spans="1:15" s="18" customFormat="1" ht="18" customHeight="1" x14ac:dyDescent="0.25">
      <c r="A31" s="8" t="s">
        <v>24</v>
      </c>
      <c r="B31" s="36">
        <v>0</v>
      </c>
      <c r="C31" s="35">
        <v>900000</v>
      </c>
      <c r="D31" s="36">
        <v>0</v>
      </c>
      <c r="E31" s="35">
        <v>900000</v>
      </c>
      <c r="F31" s="35">
        <v>0</v>
      </c>
      <c r="G31" s="35">
        <v>0</v>
      </c>
      <c r="H31" s="35">
        <v>900000</v>
      </c>
      <c r="I31" s="36">
        <v>0</v>
      </c>
      <c r="J31" s="36">
        <v>0</v>
      </c>
      <c r="K31" s="35">
        <v>900000</v>
      </c>
      <c r="L31" s="34">
        <f t="shared" si="6"/>
        <v>3600000</v>
      </c>
    </row>
    <row r="32" spans="1:15" s="18" customFormat="1" ht="24" customHeight="1" x14ac:dyDescent="0.25">
      <c r="A32" s="8" t="s">
        <v>45</v>
      </c>
      <c r="B32" s="36">
        <v>0</v>
      </c>
      <c r="C32" s="36">
        <v>0</v>
      </c>
      <c r="D32" s="36">
        <v>0</v>
      </c>
      <c r="E32" s="40">
        <v>0</v>
      </c>
      <c r="F32" s="40">
        <v>0</v>
      </c>
      <c r="G32" s="40">
        <v>0</v>
      </c>
      <c r="H32" s="40">
        <v>0</v>
      </c>
      <c r="I32" s="36">
        <v>0</v>
      </c>
      <c r="J32" s="40">
        <v>0</v>
      </c>
      <c r="K32" s="40">
        <v>0</v>
      </c>
      <c r="L32" s="36">
        <f t="shared" si="6"/>
        <v>0</v>
      </c>
    </row>
    <row r="33" spans="1:14" s="18" customFormat="1" ht="18" customHeight="1" x14ac:dyDescent="0.25">
      <c r="A33" s="8" t="s">
        <v>15</v>
      </c>
      <c r="B33" s="36">
        <v>0</v>
      </c>
      <c r="C33" s="35">
        <f>+'[1]Table 1'!$D$26</f>
        <v>155447.92000000001</v>
      </c>
      <c r="D33" s="35">
        <f>20653.3+62148+13735.2+11210</f>
        <v>107746.5</v>
      </c>
      <c r="E33" s="41">
        <v>24656.44</v>
      </c>
      <c r="F33" s="41">
        <v>13862.92</v>
      </c>
      <c r="G33" s="41">
        <v>54285.53</v>
      </c>
      <c r="H33" s="41">
        <v>202093.63</v>
      </c>
      <c r="I33" s="36">
        <v>0</v>
      </c>
      <c r="J33" s="41">
        <v>4802.8999999999996</v>
      </c>
      <c r="K33" s="41">
        <v>184977.03000000003</v>
      </c>
      <c r="L33" s="35">
        <f t="shared" si="6"/>
        <v>747872.87000000011</v>
      </c>
      <c r="N33" s="21"/>
    </row>
    <row r="34" spans="1:14" s="16" customFormat="1" ht="18" customHeight="1" x14ac:dyDescent="0.25">
      <c r="A34" s="7" t="s">
        <v>100</v>
      </c>
      <c r="B34" s="39">
        <f t="shared" ref="B34:K34" si="7">SUM(B35:B43)</f>
        <v>0</v>
      </c>
      <c r="C34" s="38">
        <f t="shared" si="7"/>
        <v>71498.34</v>
      </c>
      <c r="D34" s="38">
        <f t="shared" si="7"/>
        <v>255226.91</v>
      </c>
      <c r="E34" s="38">
        <f t="shared" si="7"/>
        <v>0</v>
      </c>
      <c r="F34" s="38">
        <f t="shared" si="7"/>
        <v>0</v>
      </c>
      <c r="G34" s="38">
        <f t="shared" si="7"/>
        <v>0</v>
      </c>
      <c r="H34" s="38">
        <f t="shared" si="7"/>
        <v>0</v>
      </c>
      <c r="I34" s="38">
        <f t="shared" si="7"/>
        <v>46399.21</v>
      </c>
      <c r="J34" s="38">
        <f t="shared" si="7"/>
        <v>0</v>
      </c>
      <c r="K34" s="38">
        <f t="shared" si="7"/>
        <v>0</v>
      </c>
      <c r="L34" s="37">
        <f t="shared" si="6"/>
        <v>373124.46</v>
      </c>
    </row>
    <row r="35" spans="1:14" s="18" customFormat="1" ht="18" customHeight="1" x14ac:dyDescent="0.25">
      <c r="A35" s="8" t="s">
        <v>25</v>
      </c>
      <c r="B35" s="36">
        <v>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f t="shared" si="6"/>
        <v>0</v>
      </c>
    </row>
    <row r="36" spans="1:14" s="22" customFormat="1" ht="18" customHeight="1" x14ac:dyDescent="0.25">
      <c r="A36" s="8" t="s">
        <v>46</v>
      </c>
      <c r="B36" s="36"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f t="shared" ref="L36:L42" si="8">SUM(B36:K36)</f>
        <v>0</v>
      </c>
    </row>
    <row r="37" spans="1:14" s="22" customFormat="1" ht="18" customHeight="1" x14ac:dyDescent="0.25">
      <c r="A37" s="8" t="s">
        <v>47</v>
      </c>
      <c r="B37" s="36">
        <v>0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f t="shared" si="8"/>
        <v>0</v>
      </c>
    </row>
    <row r="38" spans="1:14" s="22" customFormat="1" ht="18" customHeight="1" x14ac:dyDescent="0.25">
      <c r="A38" s="8" t="s">
        <v>48</v>
      </c>
      <c r="B38" s="36">
        <v>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f t="shared" si="8"/>
        <v>0</v>
      </c>
    </row>
    <row r="39" spans="1:14" s="22" customFormat="1" ht="30.75" customHeight="1" x14ac:dyDescent="0.25">
      <c r="A39" s="8" t="s">
        <v>49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f t="shared" si="8"/>
        <v>0</v>
      </c>
    </row>
    <row r="40" spans="1:14" s="22" customFormat="1" ht="18" customHeight="1" x14ac:dyDescent="0.25">
      <c r="A40" s="10" t="s">
        <v>50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f t="shared" si="8"/>
        <v>0</v>
      </c>
    </row>
    <row r="41" spans="1:14" s="18" customFormat="1" ht="18" customHeight="1" x14ac:dyDescent="0.25">
      <c r="A41" s="10" t="s">
        <v>26</v>
      </c>
      <c r="B41" s="36">
        <v>0</v>
      </c>
      <c r="C41" s="35">
        <v>71498.34</v>
      </c>
      <c r="D41" s="35">
        <v>255226.91</v>
      </c>
      <c r="E41" s="36">
        <v>0</v>
      </c>
      <c r="F41" s="36">
        <v>0</v>
      </c>
      <c r="G41" s="36">
        <v>0</v>
      </c>
      <c r="H41" s="36">
        <v>0</v>
      </c>
      <c r="I41" s="35">
        <v>46399.21</v>
      </c>
      <c r="J41" s="36">
        <v>0</v>
      </c>
      <c r="K41" s="36">
        <v>0</v>
      </c>
      <c r="L41" s="35">
        <f t="shared" si="8"/>
        <v>373124.46</v>
      </c>
    </row>
    <row r="42" spans="1:14" s="18" customFormat="1" ht="18" customHeight="1" x14ac:dyDescent="0.25">
      <c r="A42" s="8" t="s">
        <v>51</v>
      </c>
      <c r="B42" s="36">
        <v>0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f t="shared" si="8"/>
        <v>0</v>
      </c>
    </row>
    <row r="43" spans="1:14" s="18" customFormat="1" ht="18" customHeight="1" x14ac:dyDescent="0.25">
      <c r="A43" s="8" t="s">
        <v>52</v>
      </c>
      <c r="B43" s="36">
        <v>0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f t="shared" ref="L43:L53" si="9">SUM(B43:K43)</f>
        <v>0</v>
      </c>
    </row>
    <row r="44" spans="1:14" s="18" customFormat="1" ht="18" customHeight="1" x14ac:dyDescent="0.25">
      <c r="A44" s="7" t="s">
        <v>101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f t="shared" si="9"/>
        <v>0</v>
      </c>
    </row>
    <row r="45" spans="1:14" s="18" customFormat="1" ht="18" customHeight="1" x14ac:dyDescent="0.25">
      <c r="A45" s="8" t="s">
        <v>53</v>
      </c>
      <c r="B45" s="36">
        <v>0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f t="shared" si="9"/>
        <v>0</v>
      </c>
    </row>
    <row r="46" spans="1:14" s="18" customFormat="1" ht="18" customHeight="1" x14ac:dyDescent="0.25">
      <c r="A46" s="8" t="s">
        <v>54</v>
      </c>
      <c r="B46" s="36">
        <v>0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f t="shared" si="9"/>
        <v>0</v>
      </c>
    </row>
    <row r="47" spans="1:14" s="18" customFormat="1" ht="18" customHeight="1" x14ac:dyDescent="0.25">
      <c r="A47" s="8" t="s">
        <v>55</v>
      </c>
      <c r="B47" s="36">
        <v>0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f t="shared" si="9"/>
        <v>0</v>
      </c>
    </row>
    <row r="48" spans="1:14" s="18" customFormat="1" ht="18" customHeight="1" x14ac:dyDescent="0.25">
      <c r="A48" s="8" t="s">
        <v>56</v>
      </c>
      <c r="B48" s="36">
        <v>0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f t="shared" si="9"/>
        <v>0</v>
      </c>
    </row>
    <row r="49" spans="1:14" s="18" customFormat="1" ht="27" customHeight="1" x14ac:dyDescent="0.25">
      <c r="A49" s="8" t="s">
        <v>57</v>
      </c>
      <c r="B49" s="36">
        <v>0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f t="shared" si="9"/>
        <v>0</v>
      </c>
    </row>
    <row r="50" spans="1:14" s="18" customFormat="1" ht="18" customHeight="1" x14ac:dyDescent="0.25">
      <c r="A50" s="8" t="s">
        <v>58</v>
      </c>
      <c r="B50" s="36">
        <v>0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f t="shared" si="9"/>
        <v>0</v>
      </c>
    </row>
    <row r="51" spans="1:14" s="18" customFormat="1" ht="18" customHeight="1" x14ac:dyDescent="0.25">
      <c r="A51" s="11" t="s">
        <v>59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f t="shared" si="9"/>
        <v>0</v>
      </c>
    </row>
    <row r="52" spans="1:14" s="16" customFormat="1" ht="18" customHeight="1" x14ac:dyDescent="0.25">
      <c r="A52" s="12" t="s">
        <v>102</v>
      </c>
      <c r="B52" s="43">
        <f>SUM(B53:B63)</f>
        <v>0</v>
      </c>
      <c r="C52" s="43">
        <f t="shared" ref="C52:K52" si="10">SUM(C53:C63)</f>
        <v>0</v>
      </c>
      <c r="D52" s="33">
        <f t="shared" si="10"/>
        <v>585000</v>
      </c>
      <c r="E52" s="43">
        <v>0</v>
      </c>
      <c r="F52" s="33">
        <f t="shared" si="10"/>
        <v>65880</v>
      </c>
      <c r="G52" s="33">
        <f t="shared" si="10"/>
        <v>153700</v>
      </c>
      <c r="H52" s="33">
        <f t="shared" si="10"/>
        <v>1300</v>
      </c>
      <c r="I52" s="33">
        <f t="shared" si="10"/>
        <v>9449.99</v>
      </c>
      <c r="J52" s="33">
        <f t="shared" si="10"/>
        <v>1755000.01</v>
      </c>
      <c r="K52" s="33">
        <f t="shared" si="10"/>
        <v>63428</v>
      </c>
      <c r="L52" s="33">
        <f t="shared" si="9"/>
        <v>2633758</v>
      </c>
    </row>
    <row r="53" spans="1:14" s="18" customFormat="1" ht="18" customHeight="1" x14ac:dyDescent="0.25">
      <c r="A53" s="10" t="s">
        <v>27</v>
      </c>
      <c r="B53" s="36">
        <v>0</v>
      </c>
      <c r="C53" s="36">
        <v>0</v>
      </c>
      <c r="D53" s="36">
        <v>0</v>
      </c>
      <c r="E53" s="36">
        <v>0</v>
      </c>
      <c r="F53" s="35">
        <v>65880</v>
      </c>
      <c r="G53" s="35">
        <v>153700</v>
      </c>
      <c r="H53" s="36">
        <v>0</v>
      </c>
      <c r="I53" s="35">
        <v>9449.99</v>
      </c>
      <c r="J53" s="36">
        <v>0</v>
      </c>
      <c r="K53" s="35">
        <v>58000</v>
      </c>
      <c r="L53" s="35">
        <f t="shared" si="9"/>
        <v>287029.99</v>
      </c>
      <c r="N53" s="19"/>
    </row>
    <row r="54" spans="1:14" s="18" customFormat="1" ht="18" customHeight="1" x14ac:dyDescent="0.25">
      <c r="A54" s="10" t="s">
        <v>28</v>
      </c>
      <c r="B54" s="36">
        <v>0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5">
        <v>1300</v>
      </c>
      <c r="I54" s="36">
        <v>0</v>
      </c>
      <c r="J54" s="36">
        <v>0</v>
      </c>
      <c r="K54" s="36">
        <v>0</v>
      </c>
      <c r="L54" s="35">
        <f t="shared" ref="L54:L55" si="11">SUM(B54:K54)</f>
        <v>1300</v>
      </c>
    </row>
    <row r="55" spans="1:14" s="18" customFormat="1" ht="18" customHeight="1" x14ac:dyDescent="0.25">
      <c r="A55" s="8" t="s">
        <v>60</v>
      </c>
      <c r="B55" s="36"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f t="shared" si="11"/>
        <v>0</v>
      </c>
    </row>
    <row r="56" spans="1:14" s="18" customFormat="1" ht="18" customHeight="1" x14ac:dyDescent="0.25">
      <c r="A56" s="8" t="s">
        <v>29</v>
      </c>
      <c r="B56" s="36">
        <v>0</v>
      </c>
      <c r="C56" s="36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f t="shared" ref="L56:L65" si="12">SUM(B56:K56)</f>
        <v>0</v>
      </c>
    </row>
    <row r="57" spans="1:14" s="18" customFormat="1" ht="18" customHeight="1" x14ac:dyDescent="0.25">
      <c r="A57" s="10" t="s">
        <v>30</v>
      </c>
      <c r="B57" s="36">
        <v>0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f t="shared" si="12"/>
        <v>0</v>
      </c>
    </row>
    <row r="58" spans="1:14" s="18" customFormat="1" ht="18" customHeight="1" x14ac:dyDescent="0.25">
      <c r="A58" s="10" t="s">
        <v>31</v>
      </c>
      <c r="B58" s="36">
        <v>0</v>
      </c>
      <c r="C58" s="36">
        <v>0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5">
        <v>5428</v>
      </c>
      <c r="L58" s="35">
        <f t="shared" si="12"/>
        <v>5428</v>
      </c>
    </row>
    <row r="59" spans="1:14" s="18" customFormat="1" ht="18" customHeight="1" x14ac:dyDescent="0.25">
      <c r="A59" s="10" t="s">
        <v>61</v>
      </c>
      <c r="B59" s="36">
        <v>0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f t="shared" si="12"/>
        <v>0</v>
      </c>
    </row>
    <row r="60" spans="1:14" s="18" customFormat="1" ht="18" customHeight="1" x14ac:dyDescent="0.25">
      <c r="A60" s="10" t="s">
        <v>89</v>
      </c>
      <c r="B60" s="36">
        <v>0</v>
      </c>
      <c r="C60" s="36">
        <v>0</v>
      </c>
      <c r="D60" s="35">
        <v>585000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5">
        <v>1755000.01</v>
      </c>
      <c r="K60" s="36">
        <v>0</v>
      </c>
      <c r="L60" s="35">
        <f t="shared" si="12"/>
        <v>2340000.0099999998</v>
      </c>
    </row>
    <row r="61" spans="1:14" s="18" customFormat="1" ht="18" customHeight="1" x14ac:dyDescent="0.25">
      <c r="A61" s="8" t="s">
        <v>32</v>
      </c>
      <c r="B61" s="36">
        <v>0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f t="shared" si="12"/>
        <v>0</v>
      </c>
    </row>
    <row r="62" spans="1:14" s="18" customFormat="1" ht="18" customHeight="1" x14ac:dyDescent="0.25">
      <c r="A62" s="10" t="s">
        <v>62</v>
      </c>
      <c r="B62" s="36">
        <v>0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f t="shared" si="12"/>
        <v>0</v>
      </c>
    </row>
    <row r="63" spans="1:14" s="18" customFormat="1" ht="18" customHeight="1" x14ac:dyDescent="0.25">
      <c r="A63" s="8" t="s">
        <v>63</v>
      </c>
      <c r="B63" s="36">
        <v>0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f t="shared" si="12"/>
        <v>0</v>
      </c>
    </row>
    <row r="64" spans="1:14" s="18" customFormat="1" ht="18" customHeight="1" x14ac:dyDescent="0.25">
      <c r="A64" s="7" t="s">
        <v>103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f t="shared" si="12"/>
        <v>0</v>
      </c>
    </row>
    <row r="65" spans="1:12" s="18" customFormat="1" ht="18" customHeight="1" x14ac:dyDescent="0.25">
      <c r="A65" s="8" t="s">
        <v>64</v>
      </c>
      <c r="B65" s="36">
        <v>0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f t="shared" si="12"/>
        <v>0</v>
      </c>
    </row>
    <row r="66" spans="1:12" s="18" customFormat="1" ht="18" customHeight="1" x14ac:dyDescent="0.25">
      <c r="A66" s="10" t="s">
        <v>65</v>
      </c>
      <c r="B66" s="36">
        <v>0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f t="shared" ref="L66:L68" si="13">SUM(B66:K66)</f>
        <v>0</v>
      </c>
    </row>
    <row r="67" spans="1:12" s="18" customFormat="1" ht="18" customHeight="1" x14ac:dyDescent="0.25">
      <c r="A67" s="8" t="s">
        <v>66</v>
      </c>
      <c r="B67" s="36">
        <v>0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f t="shared" si="13"/>
        <v>0</v>
      </c>
    </row>
    <row r="68" spans="1:12" s="18" customFormat="1" ht="34.5" customHeight="1" x14ac:dyDescent="0.25">
      <c r="A68" s="8" t="s">
        <v>67</v>
      </c>
      <c r="B68" s="36">
        <v>0</v>
      </c>
      <c r="C68" s="36">
        <v>0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f t="shared" si="13"/>
        <v>0</v>
      </c>
    </row>
    <row r="69" spans="1:12" s="18" customFormat="1" ht="18" customHeight="1" x14ac:dyDescent="0.25">
      <c r="A69" s="13" t="s">
        <v>104</v>
      </c>
      <c r="B69" s="39">
        <v>0</v>
      </c>
      <c r="C69" s="39">
        <v>0</v>
      </c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f>SUM(B69:K69)</f>
        <v>0</v>
      </c>
    </row>
    <row r="70" spans="1:12" s="18" customFormat="1" ht="18" customHeight="1" x14ac:dyDescent="0.25">
      <c r="A70" s="8" t="s">
        <v>68</v>
      </c>
      <c r="B70" s="36">
        <v>0</v>
      </c>
      <c r="C70" s="36">
        <v>0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f>SUM(B70:K70)</f>
        <v>0</v>
      </c>
    </row>
    <row r="71" spans="1:12" s="18" customFormat="1" ht="18" customHeight="1" x14ac:dyDescent="0.25">
      <c r="A71" s="8" t="s">
        <v>69</v>
      </c>
      <c r="B71" s="36">
        <v>0</v>
      </c>
      <c r="C71" s="36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f t="shared" ref="L71:L73" si="14">SUM(B71:K71)</f>
        <v>0</v>
      </c>
    </row>
    <row r="72" spans="1:12" s="18" customFormat="1" ht="18" customHeight="1" x14ac:dyDescent="0.25">
      <c r="A72" s="8" t="s">
        <v>70</v>
      </c>
      <c r="B72" s="36">
        <v>0</v>
      </c>
      <c r="C72" s="36"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f t="shared" si="14"/>
        <v>0</v>
      </c>
    </row>
    <row r="73" spans="1:12" s="18" customFormat="1" ht="18" customHeight="1" x14ac:dyDescent="0.25">
      <c r="A73" s="8" t="s">
        <v>71</v>
      </c>
      <c r="B73" s="36">
        <v>0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f t="shared" si="14"/>
        <v>0</v>
      </c>
    </row>
    <row r="74" spans="1:12" s="18" customFormat="1" ht="18" customHeight="1" x14ac:dyDescent="0.25">
      <c r="A74" s="8" t="s">
        <v>72</v>
      </c>
      <c r="B74" s="36">
        <v>0</v>
      </c>
      <c r="C74" s="36">
        <v>0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f>SUM(B74:K74)</f>
        <v>0</v>
      </c>
    </row>
    <row r="75" spans="1:12" s="18" customFormat="1" ht="18" customHeight="1" x14ac:dyDescent="0.25">
      <c r="A75" s="7" t="s">
        <v>105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f>SUM(B75:K75)</f>
        <v>0</v>
      </c>
    </row>
    <row r="76" spans="1:12" s="18" customFormat="1" ht="18" customHeight="1" x14ac:dyDescent="0.25">
      <c r="A76" s="8" t="s">
        <v>73</v>
      </c>
      <c r="B76" s="36">
        <v>0</v>
      </c>
      <c r="C76" s="36">
        <v>0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f>SUM(B76:K76)</f>
        <v>0</v>
      </c>
    </row>
    <row r="77" spans="1:12" s="18" customFormat="1" ht="18" customHeight="1" x14ac:dyDescent="0.25">
      <c r="A77" s="8" t="s">
        <v>74</v>
      </c>
      <c r="B77" s="36">
        <v>0</v>
      </c>
      <c r="C77" s="36"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f t="shared" ref="L77:L79" si="15">SUM(B77:K77)</f>
        <v>0</v>
      </c>
    </row>
    <row r="78" spans="1:12" s="18" customFormat="1" ht="18" customHeight="1" x14ac:dyDescent="0.25">
      <c r="A78" s="8" t="s">
        <v>75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f t="shared" si="15"/>
        <v>0</v>
      </c>
    </row>
    <row r="79" spans="1:12" s="18" customFormat="1" ht="18" customHeight="1" x14ac:dyDescent="0.25">
      <c r="A79" s="11" t="s">
        <v>76</v>
      </c>
      <c r="B79" s="42">
        <v>0</v>
      </c>
      <c r="C79" s="42">
        <v>0</v>
      </c>
      <c r="D79" s="42">
        <v>0</v>
      </c>
      <c r="E79" s="42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f t="shared" si="15"/>
        <v>0</v>
      </c>
    </row>
    <row r="80" spans="1:12" s="15" customFormat="1" ht="18" customHeight="1" x14ac:dyDescent="0.25">
      <c r="A80" s="2" t="s">
        <v>33</v>
      </c>
      <c r="B80" s="44">
        <f>B52+B34+B24+B14+B8</f>
        <v>3741957.4200000004</v>
      </c>
      <c r="C80" s="44">
        <f t="shared" ref="C80:K80" si="16">C52+C34+C24+C14+C8+C44</f>
        <v>8798887.5999999996</v>
      </c>
      <c r="D80" s="44">
        <f t="shared" si="16"/>
        <v>7253711.5099999998</v>
      </c>
      <c r="E80" s="44">
        <f t="shared" si="16"/>
        <v>7312698.6099999994</v>
      </c>
      <c r="F80" s="44">
        <f t="shared" si="16"/>
        <v>8855618.2699999996</v>
      </c>
      <c r="G80" s="44">
        <f t="shared" si="16"/>
        <v>7391756.8499999996</v>
      </c>
      <c r="H80" s="44">
        <f t="shared" si="16"/>
        <v>7182597.6600000001</v>
      </c>
      <c r="I80" s="45">
        <f t="shared" si="16"/>
        <v>7447441.8899999997</v>
      </c>
      <c r="J80" s="45">
        <f t="shared" si="16"/>
        <v>7673917.5</v>
      </c>
      <c r="K80" s="45">
        <f t="shared" si="16"/>
        <v>11018951.140000001</v>
      </c>
      <c r="L80" s="44">
        <f>SUM(B80:K80)</f>
        <v>76677538.450000003</v>
      </c>
    </row>
    <row r="81" spans="1:13" s="23" customFormat="1" ht="21" customHeight="1" x14ac:dyDescent="0.2">
      <c r="A81" s="1" t="s">
        <v>34</v>
      </c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8"/>
    </row>
    <row r="82" spans="1:13" s="18" customFormat="1" ht="18" customHeight="1" x14ac:dyDescent="0.25">
      <c r="A82" s="7" t="s">
        <v>35</v>
      </c>
      <c r="B82" s="39">
        <v>0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f t="shared" ref="L82:L88" si="17">SUM(B82:K82)</f>
        <v>0</v>
      </c>
    </row>
    <row r="83" spans="1:13" s="18" customFormat="1" ht="18" customHeight="1" x14ac:dyDescent="0.25">
      <c r="A83" s="8" t="s">
        <v>36</v>
      </c>
      <c r="B83" s="36">
        <v>0</v>
      </c>
      <c r="C83" s="36">
        <v>0</v>
      </c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f t="shared" si="17"/>
        <v>0</v>
      </c>
    </row>
    <row r="84" spans="1:13" s="18" customFormat="1" ht="18" customHeight="1" x14ac:dyDescent="0.25">
      <c r="A84" s="8" t="s">
        <v>77</v>
      </c>
      <c r="B84" s="36">
        <v>0</v>
      </c>
      <c r="C84" s="36">
        <v>0</v>
      </c>
      <c r="D84" s="36">
        <v>0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f t="shared" si="17"/>
        <v>0</v>
      </c>
    </row>
    <row r="85" spans="1:13" s="18" customFormat="1" ht="18" customHeight="1" x14ac:dyDescent="0.25">
      <c r="A85" s="8" t="s">
        <v>37</v>
      </c>
      <c r="B85" s="36">
        <v>0</v>
      </c>
      <c r="C85" s="36">
        <v>0</v>
      </c>
      <c r="D85" s="36">
        <v>0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f t="shared" si="17"/>
        <v>0</v>
      </c>
    </row>
    <row r="86" spans="1:13" s="18" customFormat="1" ht="18" customHeight="1" x14ac:dyDescent="0.25">
      <c r="A86" s="11" t="s">
        <v>38</v>
      </c>
      <c r="B86" s="42">
        <v>0</v>
      </c>
      <c r="C86" s="42">
        <v>0</v>
      </c>
      <c r="D86" s="42">
        <v>0</v>
      </c>
      <c r="E86" s="42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f t="shared" si="17"/>
        <v>0</v>
      </c>
    </row>
    <row r="87" spans="1:13" s="18" customFormat="1" ht="18" customHeight="1" x14ac:dyDescent="0.25">
      <c r="A87" s="7" t="s">
        <v>78</v>
      </c>
      <c r="B87" s="39">
        <v>0</v>
      </c>
      <c r="C87" s="39">
        <v>0</v>
      </c>
      <c r="D87" s="39">
        <v>0</v>
      </c>
      <c r="E87" s="39">
        <v>0</v>
      </c>
      <c r="F87" s="39">
        <v>0</v>
      </c>
      <c r="G87" s="39">
        <v>0</v>
      </c>
      <c r="H87" s="39">
        <v>0</v>
      </c>
      <c r="I87" s="39">
        <v>0</v>
      </c>
      <c r="J87" s="39">
        <v>0</v>
      </c>
      <c r="K87" s="39">
        <v>0</v>
      </c>
      <c r="L87" s="39">
        <f t="shared" si="17"/>
        <v>0</v>
      </c>
    </row>
    <row r="88" spans="1:13" s="18" customFormat="1" ht="18" customHeight="1" x14ac:dyDescent="0.25">
      <c r="A88" s="8" t="s">
        <v>79</v>
      </c>
      <c r="B88" s="36">
        <v>0</v>
      </c>
      <c r="C88" s="36">
        <v>0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f t="shared" si="17"/>
        <v>0</v>
      </c>
    </row>
    <row r="89" spans="1:13" s="18" customFormat="1" ht="18" customHeight="1" x14ac:dyDescent="0.25">
      <c r="A89" s="8" t="s">
        <v>80</v>
      </c>
      <c r="B89" s="36">
        <v>0</v>
      </c>
      <c r="C89" s="36">
        <v>0</v>
      </c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f t="shared" ref="L89" si="18">SUM(B89:J89)</f>
        <v>0</v>
      </c>
    </row>
    <row r="90" spans="1:13" s="15" customFormat="1" ht="18" customHeight="1" x14ac:dyDescent="0.25">
      <c r="A90" s="2" t="s">
        <v>39</v>
      </c>
      <c r="B90" s="49">
        <f>SUM(B82:B89)</f>
        <v>0</v>
      </c>
      <c r="C90" s="49">
        <f t="shared" ref="C90:M90" si="19">SUM(C82:C89)</f>
        <v>0</v>
      </c>
      <c r="D90" s="49">
        <f t="shared" si="19"/>
        <v>0</v>
      </c>
      <c r="E90" s="49">
        <f t="shared" si="19"/>
        <v>0</v>
      </c>
      <c r="F90" s="49">
        <f t="shared" si="19"/>
        <v>0</v>
      </c>
      <c r="G90" s="49">
        <f t="shared" si="19"/>
        <v>0</v>
      </c>
      <c r="H90" s="49">
        <f t="shared" si="19"/>
        <v>0</v>
      </c>
      <c r="I90" s="49">
        <f t="shared" si="19"/>
        <v>0</v>
      </c>
      <c r="J90" s="49">
        <f t="shared" si="19"/>
        <v>0</v>
      </c>
      <c r="K90" s="49">
        <f t="shared" si="19"/>
        <v>0</v>
      </c>
      <c r="L90" s="49">
        <f>SUM(L82:L89)</f>
        <v>0</v>
      </c>
      <c r="M90" s="24">
        <f t="shared" si="19"/>
        <v>0</v>
      </c>
    </row>
    <row r="91" spans="1:13" s="15" customFormat="1" ht="9.75" customHeight="1" x14ac:dyDescent="0.25">
      <c r="A91" s="14"/>
      <c r="B91" s="50"/>
      <c r="C91" s="51"/>
      <c r="D91" s="51"/>
      <c r="E91" s="51"/>
      <c r="F91" s="51"/>
      <c r="G91" s="51"/>
      <c r="H91" s="51"/>
      <c r="I91" s="51"/>
      <c r="J91" s="51"/>
      <c r="K91" s="51"/>
      <c r="L91" s="31"/>
    </row>
    <row r="92" spans="1:13" s="15" customFormat="1" ht="18" customHeight="1" x14ac:dyDescent="0.25">
      <c r="A92" s="25" t="s">
        <v>40</v>
      </c>
      <c r="B92" s="52">
        <f t="shared" ref="B92:K92" si="20">B80+B90</f>
        <v>3741957.4200000004</v>
      </c>
      <c r="C92" s="52">
        <f t="shared" si="20"/>
        <v>8798887.5999999996</v>
      </c>
      <c r="D92" s="52">
        <f t="shared" si="20"/>
        <v>7253711.5099999998</v>
      </c>
      <c r="E92" s="52">
        <f t="shared" si="20"/>
        <v>7312698.6099999994</v>
      </c>
      <c r="F92" s="52">
        <f t="shared" si="20"/>
        <v>8855618.2699999996</v>
      </c>
      <c r="G92" s="52">
        <f t="shared" si="20"/>
        <v>7391756.8499999996</v>
      </c>
      <c r="H92" s="52">
        <f t="shared" si="20"/>
        <v>7182597.6600000001</v>
      </c>
      <c r="I92" s="53">
        <f t="shared" si="20"/>
        <v>7447441.8899999997</v>
      </c>
      <c r="J92" s="53">
        <f t="shared" si="20"/>
        <v>7673917.5</v>
      </c>
      <c r="K92" s="53">
        <f t="shared" si="20"/>
        <v>11018951.140000001</v>
      </c>
      <c r="L92" s="52">
        <f>+L80+L90</f>
        <v>76677538.450000003</v>
      </c>
    </row>
    <row r="93" spans="1:13" s="15" customFormat="1" ht="19.5" customHeight="1" x14ac:dyDescent="0.25">
      <c r="A93" s="26" t="s">
        <v>41</v>
      </c>
      <c r="B93" s="54"/>
      <c r="C93" s="55"/>
      <c r="D93" s="55"/>
      <c r="E93" s="55"/>
      <c r="F93" s="55"/>
      <c r="G93" s="55"/>
      <c r="H93" s="55"/>
      <c r="I93" s="55"/>
      <c r="J93" s="55"/>
      <c r="K93" s="56"/>
      <c r="L93" s="56"/>
    </row>
    <row r="94" spans="1:13" x14ac:dyDescent="0.25">
      <c r="B94" s="27"/>
      <c r="L94" s="27"/>
    </row>
    <row r="95" spans="1:13" x14ac:dyDescent="0.25">
      <c r="B95" s="27"/>
      <c r="L95" s="27"/>
    </row>
    <row r="96" spans="1:13" x14ac:dyDescent="0.25">
      <c r="B96" s="27"/>
      <c r="L96" s="27"/>
    </row>
    <row r="97" spans="1:12" x14ac:dyDescent="0.25">
      <c r="L97" s="58"/>
    </row>
    <row r="98" spans="1:12" x14ac:dyDescent="0.25">
      <c r="L98" s="59"/>
    </row>
    <row r="99" spans="1:12" x14ac:dyDescent="0.25">
      <c r="A99" s="5"/>
      <c r="B99" s="60"/>
      <c r="C99" s="61"/>
      <c r="D99" s="61"/>
      <c r="E99" s="61"/>
      <c r="G99" s="62"/>
      <c r="H99" s="62"/>
      <c r="J99" s="62"/>
      <c r="K99" s="62"/>
      <c r="L99" s="59"/>
    </row>
    <row r="100" spans="1:12" x14ac:dyDescent="0.25">
      <c r="A100" s="68" t="s">
        <v>84</v>
      </c>
      <c r="C100" s="62"/>
      <c r="D100" s="62"/>
      <c r="E100" s="62"/>
      <c r="F100" s="62"/>
      <c r="G100" s="62"/>
      <c r="H100" s="76" t="s">
        <v>82</v>
      </c>
      <c r="I100" s="76"/>
      <c r="J100" s="76"/>
      <c r="K100" s="76"/>
      <c r="L100" s="76"/>
    </row>
    <row r="101" spans="1:12" x14ac:dyDescent="0.25">
      <c r="A101" s="9" t="s">
        <v>85</v>
      </c>
      <c r="C101" s="57"/>
      <c r="D101" s="57"/>
      <c r="E101" s="57"/>
      <c r="G101" s="57"/>
      <c r="H101" s="77" t="s">
        <v>83</v>
      </c>
      <c r="I101" s="77"/>
      <c r="J101" s="77"/>
      <c r="K101" s="77"/>
      <c r="L101" s="77"/>
    </row>
    <row r="106" spans="1:12" x14ac:dyDescent="0.25">
      <c r="A106" s="70" t="s">
        <v>81</v>
      </c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</row>
    <row r="107" spans="1:12" ht="22.5" customHeight="1" x14ac:dyDescent="0.25">
      <c r="A107" s="71" t="s">
        <v>106</v>
      </c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</row>
    <row r="110" spans="1:12" x14ac:dyDescent="0.25">
      <c r="A110" s="4"/>
      <c r="B110" s="62"/>
      <c r="C110" s="63"/>
      <c r="D110" s="63"/>
      <c r="E110" s="63"/>
      <c r="F110" s="63"/>
      <c r="G110" s="63"/>
      <c r="H110" s="63"/>
      <c r="I110" s="63"/>
      <c r="J110" s="63"/>
      <c r="K110" s="63"/>
      <c r="L110" s="59"/>
    </row>
    <row r="111" spans="1:12" x14ac:dyDescent="0.25">
      <c r="A111" s="3"/>
      <c r="L111" s="62"/>
    </row>
  </sheetData>
  <mergeCells count="10">
    <mergeCell ref="N22:O22"/>
    <mergeCell ref="A106:L106"/>
    <mergeCell ref="A107:L107"/>
    <mergeCell ref="A5:B5"/>
    <mergeCell ref="A1:L1"/>
    <mergeCell ref="A2:L2"/>
    <mergeCell ref="A3:L3"/>
    <mergeCell ref="A4:L4"/>
    <mergeCell ref="H100:L100"/>
    <mergeCell ref="H101:L101"/>
  </mergeCells>
  <pageMargins left="0.37" right="0.15748031496062992" top="0.43307086614173229" bottom="0.17" header="0.31496062992125984" footer="0.17"/>
  <pageSetup paperSize="5" scale="57" orientation="landscape" r:id="rId1"/>
  <rowBreaks count="1" manualBreakCount="1">
    <brk id="5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 2022</vt:lpstr>
      <vt:lpstr>'Octubre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Benitez</dc:creator>
  <cp:lastModifiedBy>TPEREZ</cp:lastModifiedBy>
  <cp:lastPrinted>2022-11-01T19:44:30Z</cp:lastPrinted>
  <dcterms:created xsi:type="dcterms:W3CDTF">2018-10-05T19:26:31Z</dcterms:created>
  <dcterms:modified xsi:type="dcterms:W3CDTF">2022-11-03T16:11:29Z</dcterms:modified>
</cp:coreProperties>
</file>